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89" sheetId="1" r:id="rId1"/>
  </sheets>
  <definedNames>
    <definedName name="\a">'TBL_89'!$GU$8109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<sst xmlns="http://schemas.openxmlformats.org/spreadsheetml/2006/main" count="54" uniqueCount="46">
  <si>
    <t>Table 89--Sunflowerseed area, by region and province, China, 1979-90</t>
  </si>
  <si>
    <t>Region/province</t>
  </si>
  <si>
    <t xml:space="preserve">      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</si>
  <si>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</si>
  <si>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</si>
  <si>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</si>
  <si>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</si>
  <si>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</si>
  <si>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</si>
  <si>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</si>
  <si>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</si>
  <si>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</si>
  <si>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</si>
  <si>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</si>
  <si>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</si>
  <si>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</si>
  <si>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</si>
  <si>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</si>
  <si>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</si>
  <si>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</si>
  <si>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</si>
  <si>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</si>
  <si>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</si>
  <si>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</si>
  <si>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</si>
  <si>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</si>
  <si>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</si>
  <si>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</si>
  <si>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</si>
  <si>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</si>
  <si>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</si>
  <si>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</si>
  <si>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</si>
  <si>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</si>
  <si>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</si>
  <si>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</si>
  <si>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</si>
  <si>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</si>
  <si>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</si>
  <si>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</si>
  <si>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</si>
  <si>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</si>
  <si>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</si>
  <si>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available beginning in 1988 -- prior years included in Guangdong.</t>
  </si>
  <si>
    <t xml:space="preserve">    Sources:  (3, p. 35), (4, p. 41), (5, p. 44), (6, p.92), (7, p. 152), (8, p. 187), (9, p. 221), (10, p. 238), (11, p. 266), (12, p. 271) and</t>
  </si>
  <si>
    <t>(13, p. 301).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</si>
</sst>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8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spans="1:14" ht="12">
      <c r="A1" s="1" t="s">
        <v>0</v>
      </c>
      <c r="N1" s="2"/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">
      <c r="A3" s="1" t="s">
        <v>1</v>
      </c>
      <c r="B3" s="3"/>
      <c r="C3" s="4">
        <v>1979</v>
      </c>
      <c r="D3" s="4">
        <v>1980</v>
      </c>
      <c r="E3" s="4">
        <v>1981</v>
      </c>
      <c r="F3" s="3">
        <v>1982</v>
      </c>
      <c r="G3" s="5">
        <v>1983</v>
      </c>
      <c r="H3" s="5">
        <v>1984</v>
      </c>
      <c r="I3" s="5">
        <v>1985</v>
      </c>
      <c r="J3" s="5">
        <v>1986</v>
      </c>
      <c r="K3" s="5">
        <v>1987</v>
      </c>
      <c r="L3" s="5">
        <v>1988</v>
      </c>
      <c r="M3" s="5">
        <v>1989</v>
      </c>
      <c r="N3" s="2">
        <v>1990</v>
      </c>
    </row>
    <row r="4" spans="1:14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8:14" ht="12">
      <c r="H5" s="6" t="s">
        <v>2</v>
      </c>
      <c r="N5" s="2"/>
    </row>
    <row r="6" ht="12">
      <c r="N6" s="2"/>
    </row>
    <row r="7" spans="1:14" ht="12">
      <c r="A7" s="1" t="s">
        <v>3</v>
      </c>
      <c r="C7" s="7">
        <f aca="true" t="shared" si="0" ref="C7:N7">SUM(C8:C10)</f>
        <v>235.33333333333331</v>
      </c>
      <c r="D7" s="7">
        <f t="shared" si="0"/>
        <v>510.26666666666665</v>
      </c>
      <c r="E7" s="7">
        <f t="shared" si="0"/>
        <v>648.3333333333333</v>
      </c>
      <c r="F7" s="7">
        <f t="shared" si="0"/>
        <v>445</v>
      </c>
      <c r="G7" s="7">
        <f t="shared" si="0"/>
        <v>370</v>
      </c>
      <c r="H7" s="7">
        <f t="shared" si="0"/>
        <v>495</v>
      </c>
      <c r="I7" s="7">
        <f t="shared" si="0"/>
        <v>712</v>
      </c>
      <c r="J7" s="7">
        <f t="shared" si="0"/>
        <v>400</v>
      </c>
      <c r="K7" s="7">
        <f t="shared" si="0"/>
        <v>317.6</v>
      </c>
      <c r="L7" s="7">
        <f t="shared" si="0"/>
        <v>285.06666666666666</v>
      </c>
      <c r="M7" s="7">
        <f t="shared" si="0"/>
        <v>231.13333333333333</v>
      </c>
      <c r="N7" s="7">
        <f t="shared" si="0"/>
        <v>221.73333333333335</v>
      </c>
    </row>
    <row r="8" spans="2:14" ht="12">
      <c r="B8" s="1" t="s">
        <v>4</v>
      </c>
      <c r="C8" s="7">
        <f>81.5/1.5</f>
        <v>54.333333333333336</v>
      </c>
      <c r="D8" s="7">
        <f>288.5/1.5</f>
        <v>192.33333333333334</v>
      </c>
      <c r="E8" s="7">
        <f>400.9/1.5</f>
        <v>267.26666666666665</v>
      </c>
      <c r="F8" s="7">
        <v>216</v>
      </c>
      <c r="G8" s="8">
        <v>190</v>
      </c>
      <c r="H8" s="8">
        <v>206</v>
      </c>
      <c r="I8" s="8">
        <v>338</v>
      </c>
      <c r="J8" s="8">
        <v>138</v>
      </c>
      <c r="K8" s="8">
        <v>106.1</v>
      </c>
      <c r="L8" s="8">
        <f>1106/15</f>
        <v>73.73333333333333</v>
      </c>
      <c r="M8" s="8">
        <v>61.86666666666667</v>
      </c>
      <c r="N8" s="8">
        <v>65.13333333333334</v>
      </c>
    </row>
    <row r="9" spans="2:14" ht="12">
      <c r="B9" s="1" t="s">
        <v>5</v>
      </c>
      <c r="C9" s="7">
        <f>132.4/1.5</f>
        <v>88.26666666666667</v>
      </c>
      <c r="D9" s="7">
        <f>254.4/1.5</f>
        <v>169.6</v>
      </c>
      <c r="E9" s="7">
        <f>277.4/1.5</f>
        <v>184.9333333333333</v>
      </c>
      <c r="F9" s="7">
        <v>78</v>
      </c>
      <c r="G9" s="8">
        <v>47</v>
      </c>
      <c r="H9" s="8">
        <v>49</v>
      </c>
      <c r="I9" s="8">
        <v>78</v>
      </c>
      <c r="J9" s="8">
        <v>81</v>
      </c>
      <c r="K9" s="8">
        <v>50.1</v>
      </c>
      <c r="L9" s="8">
        <f>643/15</f>
        <v>42.86666666666667</v>
      </c>
      <c r="M9" s="8">
        <v>37.4</v>
      </c>
      <c r="N9" s="8">
        <v>37.666666666666664</v>
      </c>
    </row>
    <row r="10" spans="2:14" ht="12">
      <c r="B10" s="1" t="s">
        <v>6</v>
      </c>
      <c r="C10" s="7">
        <f>139.1/1.5</f>
        <v>92.73333333333333</v>
      </c>
      <c r="D10" s="7">
        <f>222.5/1.5</f>
        <v>148.33333333333334</v>
      </c>
      <c r="E10" s="7">
        <f>294.2/1.5</f>
        <v>196.13333333333333</v>
      </c>
      <c r="F10" s="7">
        <v>151</v>
      </c>
      <c r="G10" s="8">
        <v>133</v>
      </c>
      <c r="H10" s="8">
        <v>240</v>
      </c>
      <c r="I10" s="8">
        <v>296</v>
      </c>
      <c r="J10" s="8">
        <v>181</v>
      </c>
      <c r="K10" s="8">
        <v>161.4</v>
      </c>
      <c r="L10" s="8">
        <f>2527/15</f>
        <v>168.46666666666667</v>
      </c>
      <c r="M10" s="8">
        <v>131.86666666666667</v>
      </c>
      <c r="N10" s="8">
        <v>118.93333333333334</v>
      </c>
    </row>
    <row r="11" spans="3:14" ht="12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">
      <c r="A12" s="1" t="s">
        <v>7</v>
      </c>
      <c r="C12" s="7">
        <f aca="true" t="shared" si="1" ref="C12:N12">SUM(C13:C18)</f>
        <v>23.799999999999997</v>
      </c>
      <c r="D12" s="7">
        <f t="shared" si="1"/>
        <v>81.86666666666666</v>
      </c>
      <c r="E12" s="7">
        <f t="shared" si="1"/>
        <v>118</v>
      </c>
      <c r="F12" s="7">
        <f t="shared" si="1"/>
        <v>108</v>
      </c>
      <c r="G12" s="7">
        <f t="shared" si="1"/>
        <v>104</v>
      </c>
      <c r="H12" s="7">
        <f t="shared" si="1"/>
        <v>191</v>
      </c>
      <c r="I12" s="7">
        <f t="shared" si="1"/>
        <v>293</v>
      </c>
      <c r="J12" s="7">
        <f t="shared" si="1"/>
        <v>197</v>
      </c>
      <c r="K12" s="7">
        <f t="shared" si="1"/>
        <v>189.7</v>
      </c>
      <c r="L12" s="7">
        <f t="shared" si="1"/>
        <v>212.2</v>
      </c>
      <c r="M12" s="7">
        <f t="shared" si="1"/>
        <v>174.73333333333335</v>
      </c>
      <c r="N12" s="7">
        <f t="shared" si="1"/>
        <v>177.8</v>
      </c>
    </row>
    <row r="13" spans="2:14" ht="12">
      <c r="B13" s="1" t="s">
        <v>8</v>
      </c>
      <c r="C13" s="7">
        <f>1.8/1.5</f>
        <v>1.2</v>
      </c>
      <c r="D13" s="7">
        <f>3.9/1.5</f>
        <v>2.6</v>
      </c>
      <c r="E13" s="7">
        <f>3/1.5</f>
        <v>2</v>
      </c>
      <c r="F13" s="7">
        <v>1</v>
      </c>
      <c r="G13" s="8">
        <v>1</v>
      </c>
      <c r="H13" s="8">
        <v>1</v>
      </c>
      <c r="I13" s="8">
        <v>0</v>
      </c>
      <c r="J13" s="8">
        <v>0</v>
      </c>
      <c r="K13" s="8">
        <v>0.3</v>
      </c>
      <c r="L13" s="8">
        <f>3/15</f>
        <v>0.2</v>
      </c>
      <c r="M13" s="8">
        <v>0.26666666666666666</v>
      </c>
      <c r="N13" s="8">
        <v>0.2</v>
      </c>
    </row>
    <row r="14" spans="2:14" ht="12">
      <c r="B14" s="1" t="s">
        <v>9</v>
      </c>
      <c r="C14" s="7">
        <f>10.2/1.5</f>
        <v>6.8</v>
      </c>
      <c r="D14" s="7">
        <f>49.4/1.5</f>
        <v>32.93333333333333</v>
      </c>
      <c r="E14" s="7">
        <f>66.2/1.5</f>
        <v>44.13333333333333</v>
      </c>
      <c r="F14" s="7">
        <v>38</v>
      </c>
      <c r="G14" s="8">
        <v>33</v>
      </c>
      <c r="H14" s="8">
        <v>68</v>
      </c>
      <c r="I14" s="8">
        <v>102</v>
      </c>
      <c r="J14" s="8">
        <v>65</v>
      </c>
      <c r="K14" s="8">
        <v>69.3</v>
      </c>
      <c r="L14" s="8">
        <f>1201/15</f>
        <v>80.06666666666666</v>
      </c>
      <c r="M14" s="8">
        <v>66.66666666666667</v>
      </c>
      <c r="N14" s="8">
        <v>61.53333333333333</v>
      </c>
    </row>
    <row r="15" spans="2:14" ht="12">
      <c r="B15" s="1" t="s">
        <v>10</v>
      </c>
      <c r="C15" s="7">
        <f>2.8/1.5</f>
        <v>1.8666666666666665</v>
      </c>
      <c r="D15" s="7">
        <f>2.6/1.5</f>
        <v>1.7333333333333334</v>
      </c>
      <c r="E15" s="7">
        <f>4.2/1.5</f>
        <v>2.8000000000000003</v>
      </c>
      <c r="F15" s="7">
        <v>2</v>
      </c>
      <c r="G15" s="8">
        <v>1</v>
      </c>
      <c r="H15" s="8">
        <v>0</v>
      </c>
      <c r="I15" s="8">
        <v>0</v>
      </c>
      <c r="J15" s="8">
        <v>0</v>
      </c>
      <c r="K15" s="8">
        <v>0.1</v>
      </c>
      <c r="L15" s="8">
        <v>0</v>
      </c>
      <c r="M15" s="8">
        <v>0</v>
      </c>
      <c r="N15" s="8">
        <v>0</v>
      </c>
    </row>
    <row r="16" spans="2:14" ht="12">
      <c r="B16" s="1" t="s">
        <v>11</v>
      </c>
      <c r="C16" s="7">
        <f>8/1.5</f>
        <v>5.333333333333333</v>
      </c>
      <c r="D16" s="7">
        <f>17.7/1.5</f>
        <v>11.799999999999999</v>
      </c>
      <c r="E16" s="7">
        <f>33.3/1.5</f>
        <v>22.2</v>
      </c>
      <c r="F16" s="7">
        <v>22</v>
      </c>
      <c r="G16" s="8">
        <v>17</v>
      </c>
      <c r="H16" s="8">
        <v>24</v>
      </c>
      <c r="I16" s="8">
        <v>33</v>
      </c>
      <c r="J16" s="8">
        <v>19</v>
      </c>
      <c r="K16" s="8">
        <v>17</v>
      </c>
      <c r="L16" s="8">
        <f>279/15</f>
        <v>18.6</v>
      </c>
      <c r="M16" s="8">
        <v>16.6</v>
      </c>
      <c r="N16" s="8">
        <v>15.066666666666668</v>
      </c>
    </row>
    <row r="17" spans="2:14" ht="12">
      <c r="B17" s="1" t="s">
        <v>12</v>
      </c>
      <c r="C17" s="7">
        <f>0.7/1.5</f>
        <v>0.4666666666666666</v>
      </c>
      <c r="D17" s="7">
        <f>0.4/1.5</f>
        <v>0.26666666666666666</v>
      </c>
      <c r="E17" s="7">
        <f>0.2/1.5</f>
        <v>0.13333333333333333</v>
      </c>
      <c r="F17" s="7">
        <v>0</v>
      </c>
      <c r="G17" s="8">
        <v>0</v>
      </c>
      <c r="H17" s="8">
        <v>0</v>
      </c>
      <c r="I17" s="8">
        <v>0</v>
      </c>
      <c r="J17" s="8">
        <v>0</v>
      </c>
      <c r="K17" s="8">
        <v>0.5</v>
      </c>
      <c r="L17" s="8">
        <f>11/15</f>
        <v>0.7333333333333333</v>
      </c>
      <c r="M17" s="8">
        <v>0.6666666666666666</v>
      </c>
      <c r="N17" s="8">
        <v>0.6666666666666666</v>
      </c>
    </row>
    <row r="18" spans="2:14" ht="12">
      <c r="B18" s="1" t="s">
        <v>13</v>
      </c>
      <c r="C18" s="7">
        <f>12.2/1.5</f>
        <v>8.133333333333333</v>
      </c>
      <c r="D18" s="7">
        <f>48.8/1.5</f>
        <v>32.53333333333333</v>
      </c>
      <c r="E18" s="7">
        <f>70.1/1.5</f>
        <v>46.73333333333333</v>
      </c>
      <c r="F18" s="7">
        <v>45</v>
      </c>
      <c r="G18" s="8">
        <v>52</v>
      </c>
      <c r="H18" s="8">
        <v>98</v>
      </c>
      <c r="I18" s="8">
        <v>158</v>
      </c>
      <c r="J18" s="8">
        <v>113</v>
      </c>
      <c r="K18" s="8">
        <v>102.5</v>
      </c>
      <c r="L18" s="8">
        <f>1689/15</f>
        <v>112.6</v>
      </c>
      <c r="M18" s="8">
        <v>90.53333333333335</v>
      </c>
      <c r="N18" s="8">
        <v>100.33333333333333</v>
      </c>
    </row>
    <row r="19" spans="3:14" ht="1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">
      <c r="A20" s="1" t="s">
        <v>14</v>
      </c>
      <c r="C20" s="7">
        <f aca="true" t="shared" si="2" ref="C20:N20">SUM(C21:C26)</f>
        <v>97.39999999999999</v>
      </c>
      <c r="D20" s="7">
        <f t="shared" si="2"/>
        <v>238.4</v>
      </c>
      <c r="E20" s="7">
        <f t="shared" si="2"/>
        <v>256</v>
      </c>
      <c r="F20" s="7">
        <f t="shared" si="2"/>
        <v>243</v>
      </c>
      <c r="G20" s="7">
        <f t="shared" si="2"/>
        <v>243</v>
      </c>
      <c r="H20" s="7">
        <f t="shared" si="2"/>
        <v>309</v>
      </c>
      <c r="I20" s="7">
        <f t="shared" si="2"/>
        <v>451</v>
      </c>
      <c r="J20" s="7">
        <f t="shared" si="2"/>
        <v>425</v>
      </c>
      <c r="K20" s="7">
        <f t="shared" si="2"/>
        <v>365.5</v>
      </c>
      <c r="L20" s="7">
        <f t="shared" si="2"/>
        <v>320.93333333333334</v>
      </c>
      <c r="M20" s="7">
        <f t="shared" si="2"/>
        <v>298.4</v>
      </c>
      <c r="N20" s="7">
        <f t="shared" si="2"/>
        <v>302</v>
      </c>
    </row>
    <row r="21" spans="2:14" ht="12">
      <c r="B21" s="1" t="s">
        <v>15</v>
      </c>
      <c r="C21" s="7">
        <v>0</v>
      </c>
      <c r="D21" s="7">
        <v>0</v>
      </c>
      <c r="E21" s="7">
        <v>0</v>
      </c>
      <c r="F21" s="7">
        <v>0</v>
      </c>
      <c r="G21" s="8">
        <v>5</v>
      </c>
      <c r="H21" s="8">
        <v>12</v>
      </c>
      <c r="I21" s="8">
        <v>19</v>
      </c>
      <c r="J21" s="8">
        <v>14</v>
      </c>
      <c r="K21" s="8">
        <v>13</v>
      </c>
      <c r="L21" s="8">
        <f>294/15</f>
        <v>19.6</v>
      </c>
      <c r="M21" s="8">
        <v>17.8</v>
      </c>
      <c r="N21" s="8">
        <v>18</v>
      </c>
    </row>
    <row r="22" spans="2:14" ht="12">
      <c r="B22" s="1" t="s">
        <v>16</v>
      </c>
      <c r="C22" s="7">
        <f>12.3/1.5</f>
        <v>8.200000000000001</v>
      </c>
      <c r="D22" s="7">
        <f>23.7/1.5</f>
        <v>15.799999999999999</v>
      </c>
      <c r="E22" s="7">
        <f>21.4/1.5</f>
        <v>14.266666666666666</v>
      </c>
      <c r="F22" s="7">
        <v>11</v>
      </c>
      <c r="G22" s="8">
        <v>9</v>
      </c>
      <c r="H22" s="8">
        <v>11</v>
      </c>
      <c r="I22" s="8">
        <v>13</v>
      </c>
      <c r="J22" s="8">
        <v>13</v>
      </c>
      <c r="K22" s="8">
        <v>10.8</v>
      </c>
      <c r="L22" s="8">
        <f>179/15</f>
        <v>11.933333333333334</v>
      </c>
      <c r="M22" s="8">
        <v>8.866666666666667</v>
      </c>
      <c r="N22" s="8">
        <v>10.2</v>
      </c>
    </row>
    <row r="23" spans="2:14" ht="12">
      <c r="B23" s="1" t="s">
        <v>17</v>
      </c>
      <c r="C23" s="7">
        <f>85.8/1.5</f>
        <v>57.199999999999996</v>
      </c>
      <c r="D23" s="7">
        <f>244.4/1.5</f>
        <v>162.93333333333334</v>
      </c>
      <c r="E23" s="7">
        <f>214.3/1.5</f>
        <v>142.86666666666667</v>
      </c>
      <c r="F23" s="7">
        <v>150</v>
      </c>
      <c r="G23" s="8">
        <v>154</v>
      </c>
      <c r="H23" s="8">
        <v>215</v>
      </c>
      <c r="I23" s="8">
        <v>301</v>
      </c>
      <c r="J23" s="8">
        <v>258</v>
      </c>
      <c r="K23" s="8">
        <v>222.7</v>
      </c>
      <c r="L23" s="8">
        <f>2853/15</f>
        <v>190.2</v>
      </c>
      <c r="M23" s="8">
        <v>177</v>
      </c>
      <c r="N23" s="8">
        <v>171.86666666666667</v>
      </c>
    </row>
    <row r="24" spans="2:14" ht="12">
      <c r="B24" s="1" t="s">
        <v>18</v>
      </c>
      <c r="C24" s="7">
        <f>3.3/1.5</f>
        <v>2.1999999999999997</v>
      </c>
      <c r="D24" s="7">
        <f>14.4/1.5</f>
        <v>9.6</v>
      </c>
      <c r="E24" s="7">
        <f>12.1/1.5</f>
        <v>8.066666666666666</v>
      </c>
      <c r="F24" s="7">
        <v>5</v>
      </c>
      <c r="G24" s="8">
        <v>5</v>
      </c>
      <c r="H24" s="8">
        <v>5</v>
      </c>
      <c r="I24" s="8">
        <v>7</v>
      </c>
      <c r="J24" s="8">
        <v>6</v>
      </c>
      <c r="K24" s="8">
        <v>6.1</v>
      </c>
      <c r="L24" s="8">
        <f>94/15</f>
        <v>6.266666666666667</v>
      </c>
      <c r="M24" s="8">
        <v>6.333333333333333</v>
      </c>
      <c r="N24" s="8">
        <v>5.8</v>
      </c>
    </row>
    <row r="25" spans="2:14" ht="12">
      <c r="B25" s="1" t="s">
        <v>19</v>
      </c>
      <c r="C25" s="7">
        <f>44.7/1.5</f>
        <v>29.8</v>
      </c>
      <c r="D25" s="7">
        <f>75.1/1.5</f>
        <v>50.06666666666666</v>
      </c>
      <c r="E25" s="7">
        <f>136.2/1.5</f>
        <v>90.8</v>
      </c>
      <c r="F25" s="7">
        <v>77</v>
      </c>
      <c r="G25" s="8">
        <v>70</v>
      </c>
      <c r="H25" s="8">
        <v>66</v>
      </c>
      <c r="I25" s="8">
        <v>111</v>
      </c>
      <c r="J25" s="8">
        <v>134</v>
      </c>
      <c r="K25" s="8">
        <v>112.9</v>
      </c>
      <c r="L25" s="8">
        <f>1394/15</f>
        <v>92.93333333333334</v>
      </c>
      <c r="M25" s="8">
        <v>88.4</v>
      </c>
      <c r="N25" s="8">
        <v>96.13333333333333</v>
      </c>
    </row>
    <row r="26" spans="2:14" ht="12">
      <c r="B26" s="1" t="s">
        <v>20</v>
      </c>
      <c r="C26" s="7">
        <v>0</v>
      </c>
      <c r="D26" s="7">
        <v>0</v>
      </c>
      <c r="E26" s="7">
        <v>0</v>
      </c>
      <c r="F26" s="7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3:14" ht="12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2">
      <c r="A28" s="1" t="s">
        <v>21</v>
      </c>
      <c r="C28" s="7">
        <f aca="true" t="shared" si="3" ref="C28:N28">SUM(C29:C32)</f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0.1</v>
      </c>
      <c r="L28" s="7">
        <f t="shared" si="3"/>
        <v>0.06666666666666667</v>
      </c>
      <c r="M28" s="7">
        <f t="shared" si="3"/>
        <v>0.06666666666666667</v>
      </c>
      <c r="N28" s="7">
        <f t="shared" si="3"/>
        <v>0.06666666666666667</v>
      </c>
    </row>
    <row r="29" spans="2:14" ht="12">
      <c r="B29" s="9" t="s">
        <v>22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2:14" ht="12">
      <c r="B30" s="9" t="s">
        <v>23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2:14" ht="12">
      <c r="B31" s="9" t="s">
        <v>24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2:14" ht="12">
      <c r="B32" s="9" t="s">
        <v>25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0.1</v>
      </c>
      <c r="L32" s="8">
        <f>1/15</f>
        <v>0.06666666666666667</v>
      </c>
      <c r="M32" s="8">
        <v>0.06666666666666667</v>
      </c>
      <c r="N32" s="8">
        <v>0.06666666666666667</v>
      </c>
    </row>
    <row r="33" spans="3:14" ht="1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">
      <c r="A34" s="9" t="s">
        <v>26</v>
      </c>
      <c r="C34" s="8">
        <v>2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7">
        <f>SUM(J35:J37)</f>
        <v>1</v>
      </c>
      <c r="K34" s="7">
        <f>SUM(K35:K37)</f>
        <v>0.9</v>
      </c>
      <c r="L34" s="7">
        <f>SUM(L35:L37)</f>
        <v>0.8</v>
      </c>
      <c r="M34" s="7">
        <f>SUM(M35:M37)</f>
        <v>0.4666666666666666</v>
      </c>
      <c r="N34" s="7">
        <f>SUM(N35:N37)</f>
        <v>0.6</v>
      </c>
    </row>
    <row r="35" spans="2:14" ht="12">
      <c r="B35" s="9" t="s">
        <v>27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2:14" ht="12">
      <c r="B36" s="9" t="s">
        <v>28</v>
      </c>
      <c r="C36" s="8">
        <v>2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0.9</v>
      </c>
      <c r="L36" s="8">
        <f>12/15</f>
        <v>0.8</v>
      </c>
      <c r="M36" s="8">
        <v>0.4666666666666666</v>
      </c>
      <c r="N36" s="8">
        <v>0.6</v>
      </c>
    </row>
    <row r="37" spans="2:14" ht="12">
      <c r="B37" s="9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3:14" ht="12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">
      <c r="A39" s="9" t="s">
        <v>30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7">
        <f>SUM(J40:J42)</f>
        <v>0</v>
      </c>
      <c r="K39" s="7">
        <f>SUM(K40:K42)</f>
        <v>0.1</v>
      </c>
      <c r="L39" s="7">
        <f>SUM(L40:L43)</f>
        <v>0.06666666666666667</v>
      </c>
      <c r="M39" s="7">
        <f>SUM(M40:M43)</f>
        <v>0</v>
      </c>
      <c r="N39" s="7">
        <f>SUM(N40:N43)</f>
        <v>0</v>
      </c>
    </row>
    <row r="40" spans="2:14" ht="12">
      <c r="B40" s="9" t="s">
        <v>31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2:14" ht="12">
      <c r="B41" s="9" t="s">
        <v>32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2:14" ht="12">
      <c r="B42" s="9" t="s">
        <v>33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0.1</v>
      </c>
      <c r="L42" s="8">
        <f>1/15</f>
        <v>0.06666666666666667</v>
      </c>
      <c r="M42" s="8">
        <v>0</v>
      </c>
      <c r="N42" s="8">
        <v>0</v>
      </c>
    </row>
    <row r="43" spans="2:14" ht="12">
      <c r="B43" s="9" t="s">
        <v>34</v>
      </c>
      <c r="C43" s="10" t="s">
        <v>35</v>
      </c>
      <c r="D43" s="10" t="s">
        <v>35</v>
      </c>
      <c r="E43" s="10" t="s">
        <v>35</v>
      </c>
      <c r="F43" s="10" t="s">
        <v>35</v>
      </c>
      <c r="G43" s="10" t="s">
        <v>35</v>
      </c>
      <c r="H43" s="10" t="s">
        <v>35</v>
      </c>
      <c r="I43" s="10" t="s">
        <v>35</v>
      </c>
      <c r="J43" s="10" t="s">
        <v>35</v>
      </c>
      <c r="K43" s="10" t="s">
        <v>35</v>
      </c>
      <c r="L43" s="8">
        <v>0</v>
      </c>
      <c r="M43" s="8">
        <v>0</v>
      </c>
      <c r="N43" s="8">
        <v>0</v>
      </c>
    </row>
    <row r="44" spans="3:14" ht="12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">
      <c r="A45" s="9" t="s">
        <v>36</v>
      </c>
      <c r="C45" s="8">
        <f aca="true" t="shared" si="4" ref="C45:N45">SUM(C46:C49)</f>
        <v>10</v>
      </c>
      <c r="D45" s="8">
        <f t="shared" si="4"/>
        <v>13</v>
      </c>
      <c r="E45" s="8">
        <f t="shared" si="4"/>
        <v>16</v>
      </c>
      <c r="F45" s="8">
        <f t="shared" si="4"/>
        <v>18</v>
      </c>
      <c r="G45" s="8">
        <f t="shared" si="4"/>
        <v>15</v>
      </c>
      <c r="H45" s="8">
        <f t="shared" si="4"/>
        <v>15</v>
      </c>
      <c r="I45" s="8">
        <f t="shared" si="4"/>
        <v>16</v>
      </c>
      <c r="J45" s="7">
        <f t="shared" si="4"/>
        <v>15</v>
      </c>
      <c r="K45" s="7">
        <f t="shared" si="4"/>
        <v>13.1</v>
      </c>
      <c r="L45" s="7">
        <f t="shared" si="4"/>
        <v>10.666666666666668</v>
      </c>
      <c r="M45" s="7">
        <f t="shared" si="4"/>
        <v>11.2</v>
      </c>
      <c r="N45" s="7">
        <f t="shared" si="4"/>
        <v>10.466666666666667</v>
      </c>
    </row>
    <row r="46" spans="2:14" ht="12">
      <c r="B46" s="9" t="s">
        <v>37</v>
      </c>
      <c r="C46" s="8">
        <v>2</v>
      </c>
      <c r="D46" s="8">
        <v>2</v>
      </c>
      <c r="E46" s="8">
        <v>3</v>
      </c>
      <c r="F46" s="8">
        <v>4</v>
      </c>
      <c r="G46" s="8">
        <v>3</v>
      </c>
      <c r="H46" s="8">
        <v>3</v>
      </c>
      <c r="I46" s="8">
        <v>4</v>
      </c>
      <c r="J46" s="8">
        <v>3</v>
      </c>
      <c r="K46" s="8">
        <v>2.8</v>
      </c>
      <c r="L46" s="8">
        <f>30/15</f>
        <v>2</v>
      </c>
      <c r="M46" s="8">
        <v>2.8666666666666667</v>
      </c>
      <c r="N46" s="8">
        <v>3.1333333333333333</v>
      </c>
    </row>
    <row r="47" spans="2:14" ht="12">
      <c r="B47" s="9" t="s">
        <v>38</v>
      </c>
      <c r="C47" s="8">
        <v>7</v>
      </c>
      <c r="D47" s="8">
        <v>10</v>
      </c>
      <c r="E47" s="8">
        <v>11</v>
      </c>
      <c r="F47" s="8">
        <v>11</v>
      </c>
      <c r="G47" s="8">
        <v>10</v>
      </c>
      <c r="H47" s="8">
        <v>9</v>
      </c>
      <c r="I47" s="8">
        <v>8</v>
      </c>
      <c r="J47" s="8">
        <v>9</v>
      </c>
      <c r="K47" s="8">
        <v>7.8</v>
      </c>
      <c r="L47" s="8">
        <f>100/15</f>
        <v>6.666666666666667</v>
      </c>
      <c r="M47" s="8">
        <v>6.6</v>
      </c>
      <c r="N47" s="8">
        <v>5.8</v>
      </c>
    </row>
    <row r="48" spans="2:14" ht="12">
      <c r="B48" s="9" t="s">
        <v>39</v>
      </c>
      <c r="C48" s="8">
        <v>1</v>
      </c>
      <c r="D48" s="8">
        <v>1</v>
      </c>
      <c r="E48" s="8">
        <v>2</v>
      </c>
      <c r="F48" s="8">
        <v>3</v>
      </c>
      <c r="G48" s="8">
        <v>2</v>
      </c>
      <c r="H48" s="8">
        <v>3</v>
      </c>
      <c r="I48" s="8">
        <v>4</v>
      </c>
      <c r="J48" s="8">
        <v>3</v>
      </c>
      <c r="K48" s="8">
        <v>2.5</v>
      </c>
      <c r="L48" s="8">
        <f>30/15</f>
        <v>2</v>
      </c>
      <c r="M48" s="8">
        <v>1.7333333333333334</v>
      </c>
      <c r="N48" s="8">
        <v>1.5333333333333332</v>
      </c>
    </row>
    <row r="49" spans="2:14" ht="12">
      <c r="B49" s="9" t="s">
        <v>40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3:14" ht="12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">
      <c r="A51" s="9" t="s">
        <v>41</v>
      </c>
      <c r="C51" s="8">
        <f aca="true" t="shared" si="5" ref="C51:N51">SUM(C7,C12,C20,C28,C34,C39,C45)</f>
        <v>368.5333333333333</v>
      </c>
      <c r="D51" s="8">
        <f t="shared" si="5"/>
        <v>844.5333333333333</v>
      </c>
      <c r="E51" s="8">
        <f t="shared" si="5"/>
        <v>1039.3333333333333</v>
      </c>
      <c r="F51" s="8">
        <f t="shared" si="5"/>
        <v>815</v>
      </c>
      <c r="G51" s="8">
        <f t="shared" si="5"/>
        <v>733</v>
      </c>
      <c r="H51" s="8">
        <f t="shared" si="5"/>
        <v>1011</v>
      </c>
      <c r="I51" s="8">
        <f t="shared" si="5"/>
        <v>1473</v>
      </c>
      <c r="J51" s="8">
        <f t="shared" si="5"/>
        <v>1038</v>
      </c>
      <c r="K51" s="8">
        <f t="shared" si="5"/>
        <v>887</v>
      </c>
      <c r="L51" s="8">
        <f t="shared" si="5"/>
        <v>829.8000000000001</v>
      </c>
      <c r="M51" s="8">
        <f t="shared" si="5"/>
        <v>716.0000000000001</v>
      </c>
      <c r="N51" s="8">
        <f t="shared" si="5"/>
        <v>712.6666666666667</v>
      </c>
    </row>
    <row r="52" spans="1:14" ht="12">
      <c r="A52" s="9" t="s">
        <v>42</v>
      </c>
      <c r="C52" s="8">
        <v>367</v>
      </c>
      <c r="D52" s="8">
        <v>845</v>
      </c>
      <c r="E52" s="8">
        <v>1040</v>
      </c>
      <c r="F52" s="8">
        <v>814</v>
      </c>
      <c r="G52" s="8">
        <v>733</v>
      </c>
      <c r="H52" s="8">
        <v>1013</v>
      </c>
      <c r="I52" s="8">
        <v>1474</v>
      </c>
      <c r="J52" s="8">
        <v>1040</v>
      </c>
      <c r="K52" s="8">
        <f>13306/15</f>
        <v>887.0666666666667</v>
      </c>
      <c r="L52" s="8">
        <f>12447/15</f>
        <v>829.8</v>
      </c>
      <c r="M52" s="8">
        <f>1074/1.5</f>
        <v>716</v>
      </c>
      <c r="N52" s="8">
        <v>712.6666666666666</v>
      </c>
    </row>
    <row r="53" spans="3:14" ht="12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3:14" ht="12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">
      <c r="A55" s="9" t="s">
        <v>43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3:14" ht="12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">
      <c r="A57" s="9" t="s">
        <v>44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">
      <c r="A58" s="9" t="s">
        <v>45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2006-11-01T20:01:13Z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