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15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<sst xmlns="http://schemas.openxmlformats.org/spreadsheetml/2006/main" count="59" uniqueCount="34">
  <si>
    <t>Table 158--Labor force in rural areas and townships, China, selected years, 1978-90—u1</t>
  </si>
  <si>
    <t>Category</t>
  </si>
  <si>
    <t xml:space="preserve">            1,000 persons</t>
  </si>
  <si>
    <t>Labor force:</t>
  </si>
  <si>
    <t>Rural areas</t>
  </si>
  <si>
    <t>Townships</t>
  </si>
  <si>
    <t>Agriculture, forestry, animal husbandry,</t>
  </si>
  <si>
    <t xml:space="preserve"> sideline production, fishery</t>
  </si>
  <si>
    <t xml:space="preserve">   Crop farming</t>
  </si>
  <si>
    <t xml:space="preserve">   Forestry</t>
  </si>
  <si>
    <t xml:space="preserve">   Animal husbandry</t>
  </si>
  <si>
    <t xml:space="preserve">   Sideline production</t>
  </si>
  <si>
    <t xml:space="preserve">   Village industry</t>
  </si>
  <si>
    <t xml:space="preserve">   Fishery</t>
  </si>
  <si>
    <t xml:space="preserve">   Township (commune) industry</t>
  </si>
  <si>
    <t>Construction</t>
  </si>
  <si>
    <t>Transportation, post, telecommunication</t>
  </si>
  <si>
    <t>Commerce, catering</t>
  </si>
  <si>
    <t>Service trade</t>
  </si>
  <si>
    <t>Culture, education, health, social welfare</t>
  </si>
  <si>
    <t>Scientific research</t>
  </si>
  <si>
    <t>na</t>
  </si>
  <si>
    <t>Administration</t>
  </si>
  <si>
    <t>Temporary (contract) workers</t>
  </si>
  <si>
    <t>Others</t>
  </si>
  <si>
    <t>Industry</t>
  </si>
  <si>
    <t>Commerce and catering</t>
  </si>
  <si>
    <t xml:space="preserve">   Management of fixed assets</t>
  </si>
  <si>
    <t xml:space="preserve">   Finance, insurance</t>
  </si>
  <si>
    <t>Health, recreation, welfare</t>
  </si>
  <si>
    <t>Educ., cultural broadcasting</t>
  </si>
  <si>
    <t xml:space="preserve">    —u1˜ Not all of the headings in the first section (1978-84) are used in the second section (1985-90) and vice versa.</t>
  </si>
  <si>
    <t>Where a category is missing, data was not available for every year in that section.</t>
  </si>
  <si>
    <t xml:space="preserve">    Sources:  (30, p. 147), (54, p. 109), (32, p. 211), (33, p. 161) and (35, p. 113).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</si>
</sst>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5.625" style="0" customWidth="1"/>
  </cols>
  <sheetData>
    <row r="1" ht="12">
      <c r="A1" s="1" t="s">
        <v>0</v>
      </c>
    </row>
    <row r="4" spans="1:8" ht="12">
      <c r="A4" s="1" t="s">
        <v>1</v>
      </c>
      <c r="C4" s="2">
        <v>1978</v>
      </c>
      <c r="D4" s="2">
        <v>1980</v>
      </c>
      <c r="E4" s="2">
        <v>1981</v>
      </c>
      <c r="F4" s="2">
        <v>1982</v>
      </c>
      <c r="G4" s="2">
        <v>1983</v>
      </c>
      <c r="H4" s="2">
        <v>1984</v>
      </c>
    </row>
    <row r="7" ht="12">
      <c r="E7" s="1" t="s">
        <v>2</v>
      </c>
    </row>
    <row r="8" ht="12">
      <c r="A8" s="1" t="s">
        <v>3</v>
      </c>
    </row>
    <row r="9" spans="2:15" ht="12">
      <c r="B9" s="1" t="s">
        <v>4</v>
      </c>
      <c r="C9" s="3">
        <v>313485</v>
      </c>
      <c r="D9" s="3">
        <v>325059</v>
      </c>
      <c r="E9" s="3">
        <f>33343.2*10</f>
        <v>333432</v>
      </c>
      <c r="F9" s="3">
        <f>34533.3*10</f>
        <v>345333</v>
      </c>
      <c r="G9" s="3">
        <f>35357.1*10</f>
        <v>353571</v>
      </c>
      <c r="H9" s="3">
        <f>36623.8*10</f>
        <v>366238</v>
      </c>
      <c r="I9" s="3"/>
      <c r="J9" s="3"/>
      <c r="K9" s="3"/>
      <c r="L9" s="3"/>
      <c r="M9" s="3"/>
      <c r="N9" s="3"/>
      <c r="O9" s="3"/>
    </row>
    <row r="10" spans="2:15" ht="12">
      <c r="B10" s="1" t="s">
        <v>5</v>
      </c>
      <c r="C10" s="3">
        <v>306378</v>
      </c>
      <c r="D10" s="3">
        <v>318359</v>
      </c>
      <c r="E10" s="3">
        <v>326723</v>
      </c>
      <c r="F10" s="3">
        <f>33866.5*10</f>
        <v>338665</v>
      </c>
      <c r="G10" s="3">
        <f>34689.8*10</f>
        <v>346898</v>
      </c>
      <c r="H10" s="3">
        <f>35967.6*10</f>
        <v>359676</v>
      </c>
      <c r="I10" s="3"/>
      <c r="J10" s="3"/>
      <c r="K10" s="3"/>
      <c r="L10" s="3"/>
      <c r="M10" s="3"/>
      <c r="N10" s="3"/>
      <c r="O10" s="3"/>
    </row>
    <row r="11" spans="2:15" ht="12">
      <c r="B11" s="1" t="s">
        <v>6</v>
      </c>
      <c r="C11" s="3">
        <v>283945</v>
      </c>
      <c r="D11" s="3">
        <v>298793</v>
      </c>
      <c r="E11" s="3">
        <f>30714.6*10</f>
        <v>307146</v>
      </c>
      <c r="F11" s="3">
        <f>31185.7*10</f>
        <v>311857</v>
      </c>
      <c r="G11" s="3">
        <f>31645.1*10</f>
        <v>316451</v>
      </c>
      <c r="H11" s="3">
        <f>31685*10</f>
        <v>316850</v>
      </c>
      <c r="I11" s="3"/>
      <c r="J11" s="3"/>
      <c r="K11" s="3"/>
      <c r="L11" s="3"/>
      <c r="M11" s="3"/>
      <c r="N11" s="3"/>
      <c r="O11" s="3"/>
    </row>
    <row r="12" spans="2:15" ht="12">
      <c r="B12" s="1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2">
      <c r="B13" s="1" t="s">
        <v>8</v>
      </c>
      <c r="C13" s="3">
        <v>256775</v>
      </c>
      <c r="D13" s="3">
        <v>266726</v>
      </c>
      <c r="E13" s="3">
        <f>27677.6*10</f>
        <v>276776</v>
      </c>
      <c r="F13" s="3">
        <f>28155.5*10</f>
        <v>281555</v>
      </c>
      <c r="G13" s="3">
        <v>282836</v>
      </c>
      <c r="H13" s="3">
        <f>25496.9*10</f>
        <v>254969</v>
      </c>
      <c r="I13" s="3"/>
      <c r="J13" s="3"/>
      <c r="K13" s="3"/>
      <c r="L13" s="3"/>
      <c r="M13" s="3"/>
      <c r="N13" s="3"/>
      <c r="O13" s="3"/>
    </row>
    <row r="14" spans="2:15" ht="12">
      <c r="B14" s="1" t="s">
        <v>9</v>
      </c>
      <c r="C14" s="3">
        <v>3002</v>
      </c>
      <c r="D14" s="3">
        <v>3152</v>
      </c>
      <c r="E14" s="3">
        <f>254.8*10</f>
        <v>2548</v>
      </c>
      <c r="F14" s="3">
        <f>274.3*10</f>
        <v>2743</v>
      </c>
      <c r="G14" s="3">
        <f>315.7*10</f>
        <v>3157</v>
      </c>
      <c r="H14" s="3">
        <f>341.4*10</f>
        <v>3414</v>
      </c>
      <c r="I14" s="3"/>
      <c r="J14" s="3"/>
      <c r="K14" s="3"/>
      <c r="L14" s="3"/>
      <c r="M14" s="3"/>
      <c r="N14" s="3"/>
      <c r="O14" s="3"/>
    </row>
    <row r="15" spans="2:15" ht="12">
      <c r="B15" s="1" t="s">
        <v>10</v>
      </c>
      <c r="C15" s="3">
        <v>6432</v>
      </c>
      <c r="D15" s="3">
        <v>7481</v>
      </c>
      <c r="E15" s="3">
        <f>653.5*10</f>
        <v>6535</v>
      </c>
      <c r="F15" s="3">
        <f>650.2*10</f>
        <v>6502</v>
      </c>
      <c r="G15" s="3">
        <f>794.4*10</f>
        <v>7944</v>
      </c>
      <c r="H15" s="3">
        <f>2071*10</f>
        <v>20710</v>
      </c>
      <c r="I15" s="3"/>
      <c r="J15" s="3"/>
      <c r="K15" s="3"/>
      <c r="L15" s="3"/>
      <c r="M15" s="3"/>
      <c r="N15" s="3"/>
      <c r="O15" s="3"/>
    </row>
    <row r="16" spans="2:15" ht="12">
      <c r="B16" s="1" t="s">
        <v>11</v>
      </c>
      <c r="C16" s="3">
        <v>17123</v>
      </c>
      <c r="D16" s="3">
        <v>19842</v>
      </c>
      <c r="E16" s="3">
        <f>1978.4*10</f>
        <v>19784</v>
      </c>
      <c r="F16" s="3">
        <f>1949.9*10</f>
        <v>19499</v>
      </c>
      <c r="G16" s="3">
        <f>2091.8*10</f>
        <v>20918</v>
      </c>
      <c r="H16" s="3">
        <f>3527.7*10</f>
        <v>35277</v>
      </c>
      <c r="I16" s="3"/>
      <c r="J16" s="3"/>
      <c r="K16" s="3"/>
      <c r="L16" s="3"/>
      <c r="M16" s="3"/>
      <c r="N16" s="3"/>
      <c r="O16" s="3"/>
    </row>
    <row r="17" spans="2:15" ht="12">
      <c r="B17" s="1" t="s">
        <v>12</v>
      </c>
      <c r="C17" s="3">
        <v>9062</v>
      </c>
      <c r="D17" s="3">
        <v>11006</v>
      </c>
      <c r="E17" s="3">
        <v>10682</v>
      </c>
      <c r="F17" s="3">
        <f>1123.3*10</f>
        <v>11233</v>
      </c>
      <c r="G17" s="3">
        <f>1144*10</f>
        <v>11440</v>
      </c>
      <c r="H17" s="3">
        <f>1387.8*10</f>
        <v>13878</v>
      </c>
      <c r="I17" s="3"/>
      <c r="J17" s="3"/>
      <c r="K17" s="3"/>
      <c r="L17" s="3"/>
      <c r="M17" s="3"/>
      <c r="N17" s="3"/>
      <c r="O17" s="3"/>
    </row>
    <row r="18" spans="2:15" ht="12">
      <c r="B18" s="1" t="s">
        <v>13</v>
      </c>
      <c r="C18" s="3">
        <v>613</v>
      </c>
      <c r="D18" s="3">
        <v>1592</v>
      </c>
      <c r="E18" s="3">
        <f>150.3*10</f>
        <v>1503</v>
      </c>
      <c r="F18" s="3">
        <f>155.8*10</f>
        <v>1558</v>
      </c>
      <c r="G18" s="3">
        <f>159.6*10</f>
        <v>1596</v>
      </c>
      <c r="H18" s="3">
        <f>248*10</f>
        <v>2480</v>
      </c>
      <c r="I18" s="3"/>
      <c r="J18" s="3"/>
      <c r="K18" s="3"/>
      <c r="L18" s="3"/>
      <c r="M18" s="3"/>
      <c r="N18" s="3"/>
      <c r="O18" s="3"/>
    </row>
    <row r="19" spans="2:15" ht="12">
      <c r="B19" s="1" t="s">
        <v>14</v>
      </c>
      <c r="C19" s="3">
        <v>8278</v>
      </c>
      <c r="D19" s="3">
        <v>8416</v>
      </c>
      <c r="E19" s="3">
        <f>912.5*10</f>
        <v>9125</v>
      </c>
      <c r="F19" s="3">
        <f>949.5*10</f>
        <v>9495</v>
      </c>
      <c r="G19" s="3">
        <f>873*10</f>
        <v>8730</v>
      </c>
      <c r="H19" s="3">
        <f>1033.6*10</f>
        <v>10336</v>
      </c>
      <c r="I19" s="3"/>
      <c r="J19" s="3"/>
      <c r="K19" s="3"/>
      <c r="L19" s="3"/>
      <c r="M19" s="3"/>
      <c r="N19" s="3"/>
      <c r="O19" s="3"/>
    </row>
    <row r="20" spans="2:15" ht="12">
      <c r="B20" s="1" t="s">
        <v>15</v>
      </c>
      <c r="C20" s="3">
        <v>2298</v>
      </c>
      <c r="D20" s="3">
        <v>2830</v>
      </c>
      <c r="E20" s="3">
        <f>297.3*10</f>
        <v>2973</v>
      </c>
      <c r="F20" s="3">
        <f>378.9*10</f>
        <v>3789</v>
      </c>
      <c r="G20" s="3">
        <f>482.5*10</f>
        <v>4825</v>
      </c>
      <c r="H20" s="3">
        <f>811.4*10</f>
        <v>8114</v>
      </c>
      <c r="I20" s="3"/>
      <c r="J20" s="3"/>
      <c r="K20" s="3"/>
      <c r="L20" s="3"/>
      <c r="M20" s="3"/>
      <c r="N20" s="3"/>
      <c r="O20" s="3"/>
    </row>
    <row r="21" spans="2:15" ht="12">
      <c r="B21" s="1" t="s">
        <v>16</v>
      </c>
      <c r="C21" s="3">
        <v>796</v>
      </c>
      <c r="D21" s="3">
        <v>900</v>
      </c>
      <c r="E21" s="3">
        <f>101.3*10</f>
        <v>1013</v>
      </c>
      <c r="F21" s="3">
        <f>114.7*10</f>
        <v>1147</v>
      </c>
      <c r="G21" s="3">
        <f>160.9*10</f>
        <v>1609</v>
      </c>
      <c r="H21" s="3">
        <f>316.4*10</f>
        <v>3164</v>
      </c>
      <c r="I21" s="3"/>
      <c r="J21" s="3"/>
      <c r="K21" s="3"/>
      <c r="L21" s="3"/>
      <c r="M21" s="3"/>
      <c r="N21" s="3"/>
      <c r="O21" s="3"/>
    </row>
    <row r="22" spans="2:15" ht="12">
      <c r="B22" s="1" t="s">
        <v>17</v>
      </c>
      <c r="C22" s="3">
        <v>643</v>
      </c>
      <c r="D22" s="3">
        <v>1114</v>
      </c>
      <c r="E22" s="3">
        <f>120.9*10</f>
        <v>1209</v>
      </c>
      <c r="F22" s="3">
        <f>130.4*10</f>
        <v>1304</v>
      </c>
      <c r="G22" s="3">
        <f>206.2*10</f>
        <v>2062</v>
      </c>
      <c r="H22" s="3">
        <f>421.7*10</f>
        <v>4217</v>
      </c>
      <c r="I22" s="3"/>
      <c r="J22" s="3"/>
      <c r="K22" s="3"/>
      <c r="L22" s="3"/>
      <c r="M22" s="3"/>
      <c r="N22" s="3"/>
      <c r="O22" s="3"/>
    </row>
    <row r="23" spans="2:15" ht="12">
      <c r="B23" s="1" t="s">
        <v>18</v>
      </c>
      <c r="C23" s="3">
        <v>123</v>
      </c>
      <c r="D23" s="3">
        <v>446</v>
      </c>
      <c r="E23" s="3">
        <f>45.7*10</f>
        <v>457</v>
      </c>
      <c r="F23" s="3">
        <f>47.4*10</f>
        <v>474</v>
      </c>
      <c r="G23" s="3">
        <f>69.4*10</f>
        <v>694</v>
      </c>
      <c r="H23" s="3">
        <f>122.3*10</f>
        <v>1223</v>
      </c>
      <c r="I23" s="3"/>
      <c r="J23" s="3"/>
      <c r="K23" s="3"/>
      <c r="L23" s="3"/>
      <c r="M23" s="3"/>
      <c r="N23" s="3"/>
      <c r="O23" s="3"/>
    </row>
    <row r="24" spans="2:15" ht="12">
      <c r="B24" s="1" t="s">
        <v>19</v>
      </c>
      <c r="C24" s="3">
        <v>4841</v>
      </c>
      <c r="D24" s="3">
        <v>4425</v>
      </c>
      <c r="E24" s="3">
        <f>320.2*10</f>
        <v>3202</v>
      </c>
      <c r="F24" s="3">
        <f>357.9*10</f>
        <v>3579</v>
      </c>
      <c r="G24" s="3">
        <f>376*10</f>
        <v>3760</v>
      </c>
      <c r="H24" s="3">
        <f>398.7*10</f>
        <v>3987</v>
      </c>
      <c r="I24" s="3"/>
      <c r="J24" s="3"/>
      <c r="K24" s="3"/>
      <c r="L24" s="3"/>
      <c r="M24" s="3"/>
      <c r="N24" s="3"/>
      <c r="O24" s="3"/>
    </row>
    <row r="25" spans="2:15" ht="12">
      <c r="B25" s="1" t="s">
        <v>20</v>
      </c>
      <c r="C25" s="4" t="s">
        <v>21</v>
      </c>
      <c r="D25" s="3">
        <v>80</v>
      </c>
      <c r="E25" s="3">
        <f>16.3*10</f>
        <v>163</v>
      </c>
      <c r="F25" s="3">
        <f>13.6*10</f>
        <v>136</v>
      </c>
      <c r="G25" s="3">
        <f>11.7*10</f>
        <v>117</v>
      </c>
      <c r="H25" s="3">
        <f>12*10</f>
        <v>120</v>
      </c>
      <c r="I25" s="3"/>
      <c r="J25" s="3"/>
      <c r="K25" s="3"/>
      <c r="L25" s="3"/>
      <c r="M25" s="3"/>
      <c r="N25" s="3"/>
      <c r="O25" s="3"/>
    </row>
    <row r="26" spans="2:15" ht="12">
      <c r="B26" s="1" t="s">
        <v>22</v>
      </c>
      <c r="C26" s="3">
        <v>368</v>
      </c>
      <c r="D26" s="3">
        <v>370</v>
      </c>
      <c r="E26" s="3">
        <f>35.9*10</f>
        <v>359</v>
      </c>
      <c r="F26" s="3">
        <f>33.9*10</f>
        <v>339</v>
      </c>
      <c r="G26" s="3">
        <f>55.4*10</f>
        <v>554</v>
      </c>
      <c r="H26" s="3">
        <f>73.9*10</f>
        <v>739</v>
      </c>
      <c r="I26" s="3"/>
      <c r="J26" s="3"/>
      <c r="K26" s="3"/>
      <c r="L26" s="3"/>
      <c r="M26" s="3"/>
      <c r="N26" s="3"/>
      <c r="O26" s="3"/>
    </row>
    <row r="27" spans="2:15" ht="12">
      <c r="B27" s="1" t="s">
        <v>23</v>
      </c>
      <c r="C27" s="3">
        <v>1901</v>
      </c>
      <c r="D27" s="3">
        <v>1210</v>
      </c>
      <c r="E27" s="3">
        <f>132.2*10</f>
        <v>1322</v>
      </c>
      <c r="F27" s="3">
        <f>284.7*10</f>
        <v>2847</v>
      </c>
      <c r="G27" s="3">
        <f>432*10</f>
        <v>4320</v>
      </c>
      <c r="H27" s="3">
        <f>600*10</f>
        <v>6000</v>
      </c>
      <c r="I27" s="3"/>
      <c r="J27" s="3"/>
      <c r="K27" s="3"/>
      <c r="L27" s="3"/>
      <c r="M27" s="3"/>
      <c r="N27" s="3"/>
      <c r="O27" s="3"/>
    </row>
    <row r="28" spans="2:15" ht="12">
      <c r="B28" s="1" t="s">
        <v>24</v>
      </c>
      <c r="C28" s="3">
        <v>3308</v>
      </c>
      <c r="D28" s="3">
        <v>221</v>
      </c>
      <c r="E28" s="3">
        <f>21.1*10</f>
        <v>211</v>
      </c>
      <c r="F28" s="3">
        <f>417*10</f>
        <v>4170</v>
      </c>
      <c r="G28" s="3">
        <f>447*10</f>
        <v>4470</v>
      </c>
      <c r="H28" s="3">
        <f>614.9*10</f>
        <v>6149</v>
      </c>
      <c r="I28" s="3"/>
      <c r="J28" s="3"/>
      <c r="K28" s="3"/>
      <c r="L28" s="3"/>
      <c r="M28" s="3"/>
      <c r="N28" s="3"/>
      <c r="O28" s="3"/>
    </row>
    <row r="29" spans="3:15" ht="1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">
      <c r="A31" s="1" t="s">
        <v>1</v>
      </c>
      <c r="C31" s="5">
        <v>1985</v>
      </c>
      <c r="D31" s="5">
        <v>1986</v>
      </c>
      <c r="E31" s="5">
        <v>1987</v>
      </c>
      <c r="F31" s="5">
        <v>1988</v>
      </c>
      <c r="G31" s="5">
        <v>1989</v>
      </c>
      <c r="H31" s="5">
        <v>1990</v>
      </c>
      <c r="I31" s="3"/>
      <c r="J31" s="3"/>
      <c r="K31" s="3"/>
      <c r="L31" s="3"/>
      <c r="M31" s="3"/>
      <c r="N31" s="3"/>
      <c r="O31" s="3"/>
    </row>
    <row r="32" spans="3:15" ht="1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2">
      <c r="C34" s="3"/>
      <c r="D34" s="3"/>
      <c r="E34" s="6" t="s">
        <v>2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>
      <c r="A35" s="1" t="s">
        <v>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">
      <c r="B36" s="1" t="s">
        <v>4</v>
      </c>
      <c r="C36" s="3">
        <f>37065.1*10</f>
        <v>370651</v>
      </c>
      <c r="D36" s="3">
        <v>379898</v>
      </c>
      <c r="E36" s="3">
        <v>390004</v>
      </c>
      <c r="F36" s="3">
        <v>400667</v>
      </c>
      <c r="G36" s="3">
        <v>409390</v>
      </c>
      <c r="H36" s="3">
        <v>420100</v>
      </c>
      <c r="I36" s="3"/>
      <c r="J36" s="3"/>
      <c r="K36" s="3"/>
      <c r="L36" s="3"/>
      <c r="M36" s="3"/>
      <c r="N36" s="3"/>
      <c r="O36" s="3"/>
    </row>
    <row r="37" spans="2:15" ht="12">
      <c r="B37" s="1" t="s">
        <v>6</v>
      </c>
      <c r="C37" s="3">
        <f>30351.5*10</f>
        <v>303515</v>
      </c>
      <c r="D37" s="3">
        <v>304679</v>
      </c>
      <c r="E37" s="3">
        <v>308700</v>
      </c>
      <c r="F37" s="3">
        <v>314557</v>
      </c>
      <c r="G37" s="3">
        <v>324410</v>
      </c>
      <c r="H37" s="3">
        <v>333360</v>
      </c>
      <c r="I37" s="3"/>
      <c r="J37" s="3"/>
      <c r="K37" s="3"/>
      <c r="L37" s="3"/>
      <c r="M37" s="3"/>
      <c r="N37" s="3"/>
      <c r="O37" s="3"/>
    </row>
    <row r="38" spans="2:15" ht="12">
      <c r="B38" s="1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2">
      <c r="B39" s="1" t="s">
        <v>25</v>
      </c>
      <c r="C39" s="4" t="s">
        <v>21</v>
      </c>
      <c r="D39" s="3">
        <v>31393</v>
      </c>
      <c r="E39" s="3">
        <v>32972</v>
      </c>
      <c r="F39" s="3">
        <v>34128</v>
      </c>
      <c r="G39" s="3">
        <v>32560</v>
      </c>
      <c r="H39" s="3">
        <v>32290</v>
      </c>
      <c r="I39" s="3"/>
      <c r="J39" s="3"/>
      <c r="K39" s="3"/>
      <c r="L39" s="3"/>
      <c r="M39" s="3"/>
      <c r="N39" s="3"/>
      <c r="O39" s="3"/>
    </row>
    <row r="40" spans="2:15" ht="12">
      <c r="B40" s="1" t="s">
        <v>15</v>
      </c>
      <c r="C40" s="3">
        <f>1130.1*10</f>
        <v>11301</v>
      </c>
      <c r="D40" s="3">
        <v>13086</v>
      </c>
      <c r="E40" s="3">
        <v>14313</v>
      </c>
      <c r="F40" s="3">
        <v>15255</v>
      </c>
      <c r="G40" s="3">
        <v>15020</v>
      </c>
      <c r="H40" s="3">
        <v>15230</v>
      </c>
      <c r="I40" s="3"/>
      <c r="J40" s="3"/>
      <c r="K40" s="3"/>
      <c r="L40" s="3"/>
      <c r="M40" s="3"/>
      <c r="N40" s="3"/>
      <c r="O40" s="3"/>
    </row>
    <row r="41" spans="2:15" ht="12">
      <c r="B41" s="1" t="s">
        <v>16</v>
      </c>
      <c r="C41" s="3">
        <f>434.1*10</f>
        <v>4341</v>
      </c>
      <c r="D41" s="3">
        <v>5061</v>
      </c>
      <c r="E41" s="3">
        <v>5625</v>
      </c>
      <c r="F41" s="3">
        <v>6073</v>
      </c>
      <c r="G41" s="3">
        <v>6140</v>
      </c>
      <c r="H41" s="3">
        <v>6350</v>
      </c>
      <c r="I41" s="3"/>
      <c r="J41" s="3"/>
      <c r="K41" s="3"/>
      <c r="L41" s="3"/>
      <c r="M41" s="3"/>
      <c r="N41" s="3"/>
      <c r="O41" s="3"/>
    </row>
    <row r="42" spans="2:15" ht="12">
      <c r="B42" s="1" t="s">
        <v>26</v>
      </c>
      <c r="C42" s="3">
        <f>462.6*10</f>
        <v>4626</v>
      </c>
      <c r="D42" s="3">
        <v>5318</v>
      </c>
      <c r="E42" s="3">
        <v>6069</v>
      </c>
      <c r="F42" s="3">
        <v>6571</v>
      </c>
      <c r="G42" s="3">
        <v>6520</v>
      </c>
      <c r="H42" s="3">
        <v>6930</v>
      </c>
      <c r="I42" s="3"/>
      <c r="J42" s="3"/>
      <c r="K42" s="3"/>
      <c r="L42" s="3"/>
      <c r="M42" s="3"/>
      <c r="N42" s="3"/>
      <c r="O42" s="3"/>
    </row>
    <row r="43" spans="2:15" ht="12">
      <c r="B43" s="1" t="s">
        <v>18</v>
      </c>
      <c r="C43" s="3">
        <f>100.3*10</f>
        <v>1003</v>
      </c>
      <c r="D43" s="3">
        <v>1262</v>
      </c>
      <c r="E43" s="3">
        <v>1381</v>
      </c>
      <c r="F43" s="3">
        <v>1501</v>
      </c>
      <c r="G43" s="3">
        <v>1510</v>
      </c>
      <c r="H43" s="3">
        <v>1560</v>
      </c>
      <c r="I43" s="3"/>
      <c r="J43" s="3"/>
      <c r="K43" s="3"/>
      <c r="L43" s="3"/>
      <c r="M43" s="3"/>
      <c r="N43" s="3"/>
      <c r="O43" s="3"/>
    </row>
    <row r="44" spans="2:15" ht="12">
      <c r="B44" s="1" t="s">
        <v>27</v>
      </c>
      <c r="C44" s="3">
        <f>88.7*10</f>
        <v>887</v>
      </c>
      <c r="D44" s="4" t="s">
        <v>21</v>
      </c>
      <c r="E44" s="4" t="s">
        <v>21</v>
      </c>
      <c r="F44" s="4" t="s">
        <v>21</v>
      </c>
      <c r="G44" s="4" t="s">
        <v>21</v>
      </c>
      <c r="H44" s="4" t="s">
        <v>21</v>
      </c>
      <c r="I44" s="3"/>
      <c r="J44" s="3"/>
      <c r="K44" s="3"/>
      <c r="L44" s="3"/>
      <c r="M44" s="3"/>
      <c r="N44" s="3"/>
      <c r="O44" s="3"/>
    </row>
    <row r="45" spans="2:15" ht="12">
      <c r="B45" s="1" t="s">
        <v>28</v>
      </c>
      <c r="C45" s="3">
        <f>11.6*10</f>
        <v>116</v>
      </c>
      <c r="D45" s="3">
        <v>142</v>
      </c>
      <c r="E45" s="3">
        <v>162</v>
      </c>
      <c r="F45" s="3">
        <v>196</v>
      </c>
      <c r="G45" s="3">
        <v>210</v>
      </c>
      <c r="H45" s="3">
        <v>230</v>
      </c>
      <c r="I45" s="3"/>
      <c r="J45" s="3"/>
      <c r="K45" s="3"/>
      <c r="L45" s="3"/>
      <c r="M45" s="3"/>
      <c r="N45" s="3"/>
      <c r="O45" s="3"/>
    </row>
    <row r="46" spans="2:15" ht="12">
      <c r="B46" s="1" t="s">
        <v>19</v>
      </c>
      <c r="C46" s="3">
        <f>432.5*10</f>
        <v>4325</v>
      </c>
      <c r="D46" s="4" t="s">
        <v>21</v>
      </c>
      <c r="E46" s="4" t="s">
        <v>21</v>
      </c>
      <c r="F46" s="4" t="s">
        <v>21</v>
      </c>
      <c r="G46" s="4" t="s">
        <v>21</v>
      </c>
      <c r="H46" s="4" t="s">
        <v>21</v>
      </c>
      <c r="I46" s="3"/>
      <c r="J46" s="3"/>
      <c r="K46" s="3"/>
      <c r="L46" s="3"/>
      <c r="M46" s="3"/>
      <c r="N46" s="3"/>
      <c r="O46" s="3"/>
    </row>
    <row r="47" spans="2:15" ht="12">
      <c r="B47" s="1" t="s">
        <v>29</v>
      </c>
      <c r="C47" s="3">
        <f>122.4*10</f>
        <v>1224</v>
      </c>
      <c r="D47" s="3">
        <v>1246</v>
      </c>
      <c r="E47" s="3">
        <v>1270</v>
      </c>
      <c r="F47" s="3">
        <v>1291</v>
      </c>
      <c r="G47" s="3">
        <v>1320</v>
      </c>
      <c r="H47" s="3">
        <v>1370</v>
      </c>
      <c r="I47" s="3"/>
      <c r="J47" s="3"/>
      <c r="K47" s="3"/>
      <c r="L47" s="3"/>
      <c r="M47" s="3"/>
      <c r="N47" s="3"/>
      <c r="O47" s="3"/>
    </row>
    <row r="48" spans="2:15" ht="12">
      <c r="B48" s="1" t="s">
        <v>30</v>
      </c>
      <c r="C48" s="3">
        <f>310.1*10</f>
        <v>3101</v>
      </c>
      <c r="D48" s="3">
        <v>3147</v>
      </c>
      <c r="E48" s="3">
        <v>3139</v>
      </c>
      <c r="F48" s="3">
        <v>3093</v>
      </c>
      <c r="G48" s="3">
        <v>3060</v>
      </c>
      <c r="H48" s="3">
        <v>3100</v>
      </c>
      <c r="I48" s="3"/>
      <c r="J48" s="3"/>
      <c r="K48" s="3"/>
      <c r="L48" s="3"/>
      <c r="M48" s="3"/>
      <c r="N48" s="3"/>
      <c r="O48" s="3"/>
    </row>
    <row r="49" spans="2:15" ht="12">
      <c r="B49" s="1" t="s">
        <v>20</v>
      </c>
      <c r="C49" s="3">
        <f>13*10</f>
        <v>130</v>
      </c>
      <c r="D49" s="3">
        <v>154</v>
      </c>
      <c r="E49" s="3">
        <v>156</v>
      </c>
      <c r="F49" s="3">
        <v>171</v>
      </c>
      <c r="G49" s="3">
        <v>180</v>
      </c>
      <c r="H49" s="3">
        <v>200</v>
      </c>
      <c r="I49" s="3"/>
      <c r="J49" s="3"/>
      <c r="K49" s="3"/>
      <c r="L49" s="3"/>
      <c r="M49" s="3"/>
      <c r="N49" s="3"/>
      <c r="O49" s="3"/>
    </row>
    <row r="50" spans="2:15" ht="12">
      <c r="B50" s="1" t="s">
        <v>22</v>
      </c>
      <c r="C50" s="3">
        <f>80.9*10</f>
        <v>809</v>
      </c>
      <c r="D50" s="3">
        <v>1034</v>
      </c>
      <c r="E50" s="3">
        <v>1196</v>
      </c>
      <c r="F50" s="3">
        <v>1286</v>
      </c>
      <c r="G50" s="3">
        <v>1370</v>
      </c>
      <c r="H50" s="3">
        <v>1500</v>
      </c>
      <c r="I50" s="3"/>
      <c r="J50" s="3"/>
      <c r="K50" s="3"/>
      <c r="L50" s="3"/>
      <c r="M50" s="3"/>
      <c r="N50" s="3"/>
      <c r="O50" s="3"/>
    </row>
    <row r="51" spans="2:15" ht="12">
      <c r="B51" s="1" t="s">
        <v>24</v>
      </c>
      <c r="C51" s="3">
        <f>1319.1*10</f>
        <v>13191</v>
      </c>
      <c r="D51" s="4" t="s">
        <v>21</v>
      </c>
      <c r="E51" s="3">
        <v>15021</v>
      </c>
      <c r="F51" s="3">
        <v>16545</v>
      </c>
      <c r="G51" s="3">
        <v>17090</v>
      </c>
      <c r="H51" s="3">
        <v>17980</v>
      </c>
      <c r="I51" s="3"/>
      <c r="J51" s="3"/>
      <c r="K51" s="3"/>
      <c r="L51" s="3"/>
      <c r="M51" s="3"/>
      <c r="N51" s="3"/>
      <c r="O51" s="3"/>
    </row>
    <row r="52" spans="3:15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>
      <c r="A54" s="1" t="s">
        <v>31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>
      <c r="A55" s="1" t="s">
        <v>32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>
      <c r="A57" s="1" t="s">
        <v>33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2006-11-02T12:16:48Z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